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bc918786346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nu Analysis" sheetId="1" r:id="R9184962042c946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;[Red](0.0%);-"/>
    <x:numFmt numFmtId="201" formatCode="$#,##0;[Red]($#,##0);-"/>
    <x:numFmt numFmtId="202" formatCode="$#,##0.00;[Red]($#,##0.00);-"/>
    <x:numFmt numFmtId="203" formatCode="#,##0;[Red](#,##0);-"/>
  </x:numFmts>
  <x:fonts count="7">
    <x:font>
      <x:sz val="11"/>
      <x:name val="Carlito"/>
    </x:font>
    <x:font>
      <x:sz val="10"/>
      <x:color rgb="FF151619"/>
      <x:name val="Arial"/>
    </x:font>
    <x:font>
      <x:b/>
      <x:sz val="16"/>
      <x:color rgb="FF151619"/>
      <x:name val="Arial"/>
    </x:font>
    <x:font>
      <x:i/>
      <x:sz val="10"/>
      <x:color rgb="FF6F6A63"/>
      <x:name val="Arial"/>
    </x:font>
    <x:font>
      <x:sz val="10"/>
      <x:color rgb="FF1F4E79"/>
      <x:name val="Arial"/>
    </x:font>
    <x:font>
      <x:b/>
      <x:sz val="10"/>
      <x:color rgb="FF151619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9DF"/>
      </x:patternFill>
    </x:fill>
    <x:fill>
      <x:patternFill patternType="solid">
        <x:fgColor rgb="FFE9DDCD"/>
      </x:patternFill>
    </x:fill>
    <x:fill>
      <x:patternFill patternType="solid">
        <x:fgColor rgb="FF5B1B1B"/>
      </x:patternFill>
    </x:fill>
    <x:fill>
      <x:patternFill patternType="solid">
        <x:fgColor rgb="FF151619"/>
      </x:patternFill>
    </x:fill>
  </x:fills>
  <x:borders count="11">
    <x:border/>
    <x:border>
      <x:bottom style="thin">
        <x:color rgb="FFC89A4B"/>
      </x:bottom>
    </x:border>
    <x:border>
      <x:bottom style="thin">
        <x:color rgb="FFD8CBBB"/>
      </x:bottom>
    </x:border>
    <x:border>
      <x:left style="thin">
        <x:color rgb="FF5B1B1B"/>
      </x:left>
      <x:top style="thin">
        <x:color rgb="FF5B1B1B"/>
      </x:top>
      <x:bottom style="thin">
        <x:color rgb="FF5B1B1B"/>
      </x:bottom>
    </x:border>
    <x:border>
      <x:top style="thin">
        <x:color rgb="FF5B1B1B"/>
      </x:top>
      <x:bottom style="thin">
        <x:color rgb="FF5B1B1B"/>
      </x:bottom>
    </x:border>
    <x:border>
      <x:right style="thin">
        <x:color rgb="FF5B1B1B"/>
      </x:right>
      <x:top style="thin">
        <x:color rgb="FF5B1B1B"/>
      </x:top>
      <x:bottom style="thin">
        <x:color rgb="FF5B1B1B"/>
      </x:bottom>
    </x:border>
    <x:border>
      <x:right style="thin">
        <x:color rgb="FFFFFFFF"/>
      </x:right>
      <x:bottom style="medium">
        <x:color rgb="FFC89A4B"/>
      </x:bottom>
    </x:border>
    <x:border>
      <x:left style="thin">
        <x:color rgb="FFFFFFFF"/>
      </x:left>
      <x:right style="thin">
        <x:color rgb="FFFFFFFF"/>
      </x:right>
      <x:bottom style="medium">
        <x:color rgb="FFC89A4B"/>
      </x:bottom>
    </x:border>
    <x:border>
      <x:left style="thin">
        <x:color rgb="FFFFFFFF"/>
      </x:left>
      <x:bottom style="medium">
        <x:color rgb="FFC89A4B"/>
      </x:bottom>
    </x:border>
    <x:border>
      <x:right style="thin">
        <x:color rgb="FFFFFFFF"/>
      </x:right>
    </x:border>
    <x:border>
      <x:right style="thin">
        <x:color rgb="FFFFFFFF"/>
      </x:right>
      <x:bottom style="thin">
        <x:color rgb="FFD8CBBB"/>
      </x:bottom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200" fontId="4" fillId="2" borderId="0" xfId="0" applyNumberFormat="1" applyFont="1" applyFill="1" applyBorder="1" applyAlignment="1">
      <x:alignment vertical="center" wrapText="0"/>
    </x:xf>
    <x:xf numFmtId="201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0" fontId="1" fillId="0" borderId="2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0" fontId="5" fillId="3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0"/>
    </x:xf>
    <x:xf numFmtId="0" fontId="6" fillId="4" borderId="0" xfId="0" applyNumberFormat="1" applyFont="1" applyFill="1" applyBorder="1" applyAlignment="1">
      <x:alignment vertical="center" wrapText="0"/>
    </x:xf>
    <x:xf numFmtId="0" fontId="6" fillId="4" borderId="3" xfId="0" applyNumberFormat="1" applyFont="1" applyFill="1" applyBorder="1" applyAlignment="1">
      <x:alignment vertical="center" wrapText="0"/>
    </x:xf>
    <x:xf numFmtId="0" fontId="6" fillId="4" borderId="4" xfId="0" applyNumberFormat="1" applyFont="1" applyFill="1" applyBorder="1" applyAlignment="1">
      <x:alignment vertical="center" wrapText="0"/>
    </x:xf>
    <x:xf numFmtId="0" fontId="6" fillId="4" borderId="5" xfId="0" applyNumberFormat="1" applyFont="1" applyFill="1" applyBorder="1" applyAlignment="1">
      <x:alignment vertical="center" wrapText="0"/>
    </x:xf>
    <x:xf numFmtId="0" fontId="1" fillId="5" borderId="0" xfId="0" applyNumberFormat="1" applyFont="1" applyFill="1" applyBorder="1" applyAlignment="1">
      <x:alignment vertical="center" wrapText="0"/>
    </x:xf>
    <x:xf numFmtId="0" fontId="6" fillId="5" borderId="0" xfId="0" applyNumberFormat="1" applyFont="1" applyFill="1" applyBorder="1" applyAlignment="1">
      <x:alignment vertical="center" wrapText="0"/>
    </x:xf>
    <x:xf numFmtId="0" fontId="6" fillId="5" borderId="6" xfId="0" applyNumberFormat="1" applyFont="1" applyFill="1" applyBorder="1" applyAlignment="1">
      <x:alignment vertical="center" wrapText="0"/>
    </x:xf>
    <x:xf numFmtId="0" fontId="6" fillId="5" borderId="7" xfId="0" applyNumberFormat="1" applyFont="1" applyFill="1" applyBorder="1" applyAlignment="1">
      <x:alignment vertical="center" wrapText="0"/>
    </x:xf>
    <x:xf numFmtId="0" fontId="6" fillId="5" borderId="8" xfId="0" applyNumberFormat="1" applyFont="1" applyFill="1" applyBorder="1" applyAlignment="1">
      <x:alignment vertical="center" wrapText="0"/>
    </x:xf>
    <x:xf numFmtId="0" fontId="6" fillId="5" borderId="6" xfId="0" applyNumberFormat="1" applyFont="1" applyFill="1" applyBorder="1" applyAlignment="1">
      <x:alignment horizontal="center" vertical="center" wrapText="0"/>
    </x:xf>
    <x:xf numFmtId="0" fontId="6" fillId="5" borderId="7" xfId="0" applyNumberFormat="1" applyFont="1" applyFill="1" applyBorder="1" applyAlignment="1">
      <x:alignment horizontal="center" vertical="center" wrapText="0"/>
    </x:xf>
    <x:xf numFmtId="0" fontId="6" fillId="5" borderId="8" xfId="0" applyNumberFormat="1" applyFont="1" applyFill="1" applyBorder="1" applyAlignment="1">
      <x:alignment horizontal="center" vertical="center" wrapText="0"/>
    </x:xf>
    <x:xf numFmtId="0" fontId="4" fillId="0" borderId="0" xfId="0" applyNumberFormat="1" applyFont="1" applyFill="1" applyBorder="1" applyAlignment="1">
      <x:alignment vertical="center" wrapText="0"/>
    </x:xf>
    <x:xf numFmtId="202" fontId="4" fillId="2" borderId="0" xfId="0" applyNumberFormat="1" applyFont="1" applyFill="1" applyBorder="1" applyAlignment="1">
      <x:alignment vertical="center" wrapText="0"/>
    </x:xf>
    <x:xf numFmtId="203" fontId="4" fillId="2" borderId="0" xfId="0" applyNumberFormat="1" applyFont="1" applyFill="1" applyBorder="1" applyAlignment="1">
      <x:alignment vertical="center" wrapText="0"/>
    </x:xf>
    <x:xf numFmtId="202" fontId="1" fillId="0" borderId="0" xfId="0" applyNumberFormat="1" applyFont="1" applyFill="1" applyBorder="1" applyAlignment="1">
      <x:alignment vertical="center" wrapText="0"/>
    </x:xf>
    <x:xf numFmtId="203" fontId="1" fillId="0" borderId="0" xfId="0" applyNumberFormat="1" applyFont="1" applyFill="1" applyBorder="1" applyAlignment="1">
      <x:alignment vertical="center" wrapText="0"/>
    </x:xf>
    <x:xf numFmtId="203" fontId="1" fillId="0" borderId="9" xfId="0" applyNumberFormat="1" applyFont="1" applyFill="1" applyBorder="1" applyAlignment="1">
      <x:alignment vertical="center" wrapText="0"/>
    </x:xf>
    <x:xf numFmtId="0" fontId="1" fillId="2" borderId="2" xfId="0" applyNumberFormat="1" applyFont="1" applyFill="1" applyBorder="1" applyAlignment="1">
      <x:alignment vertical="center" wrapText="0"/>
    </x:xf>
    <x:xf numFmtId="202" fontId="4" fillId="2" borderId="2" xfId="0" applyNumberFormat="1" applyFont="1" applyFill="1" applyBorder="1" applyAlignment="1">
      <x:alignment vertical="center" wrapText="0"/>
    </x:xf>
    <x:xf numFmtId="200" fontId="4" fillId="2" borderId="2" xfId="0" applyNumberFormat="1" applyFont="1" applyFill="1" applyBorder="1" applyAlignment="1">
      <x:alignment vertical="center" wrapText="0"/>
    </x:xf>
    <x:xf numFmtId="203" fontId="4" fillId="2" borderId="2" xfId="0" applyNumberFormat="1" applyFont="1" applyFill="1" applyBorder="1" applyAlignment="1">
      <x:alignment vertical="center" wrapText="0"/>
    </x:xf>
    <x:xf numFmtId="202" fontId="1" fillId="0" borderId="2" xfId="0" applyNumberFormat="1" applyFont="1" applyFill="1" applyBorder="1" applyAlignment="1">
      <x:alignment vertical="center" wrapText="0"/>
    </x:xf>
    <x:xf numFmtId="200" fontId="1" fillId="0" borderId="2" xfId="0" applyNumberFormat="1" applyFont="1" applyFill="1" applyBorder="1" applyAlignment="1">
      <x:alignment vertical="center" wrapText="0"/>
    </x:xf>
    <x:xf numFmtId="201" fontId="1" fillId="0" borderId="2" xfId="0" applyNumberFormat="1" applyFont="1" applyFill="1" applyBorder="1" applyAlignment="1">
      <x:alignment vertical="center" wrapText="0"/>
    </x:xf>
    <x:xf numFmtId="203" fontId="1" fillId="0" borderId="10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2">
    <x:dxf>
      <x:font>
        <x:b/>
        <x:color rgb="FF2E5D2A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6a421aca847cf" /><Relationship Type="http://schemas.openxmlformats.org/officeDocument/2006/relationships/theme" Target="/xl/theme/theme1.xml" Id="R4acd02997b8e4f7a" /><Relationship Type="http://schemas.openxmlformats.org/officeDocument/2006/relationships/sharedStrings" Target="/xl/sharedStrings.xml" Id="R3b11880f129e4944" /><Relationship Type="http://schemas.openxmlformats.org/officeDocument/2006/relationships/worksheet" Target="/xl/worksheets/sheet1.xml" Id="R9184962042c946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B1B1B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24" hidden="0" customWidth="1"/>
    <x:col min="2" max="2" width="25" hidden="0" customWidth="1"/>
    <x:col min="3" max="3" width="15" hidden="0" customWidth="1"/>
    <x:col min="4" max="4" width="15" hidden="0" customWidth="1"/>
    <x:col min="5" max="5" width="13" hidden="0" customWidth="1"/>
    <x:col min="6" max="6" width="44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>
      <x:c r="A2" s="3"/>
      <x:c r="B2" s="4" t="str">
        <x:v>Menu Margin Analyzer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>
      <x:c r="A3" s="3"/>
      <x:c r="B3" s="5" t="str">
        <x:v>Compare contribution by item and calculate a price floor for the selected target margin</x:v>
      </x:c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>
      <x:c r="A4" s="3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>
      <x:c r="A6" s="3"/>
      <x:c r="B6" s="3" t="str">
        <x:v>Target contribution margin</x:v>
      </x:c>
      <x:c r="C6" s="9" t="n">
        <x:v>0.65</x:v>
      </x:c>
      <x:c r="D6" s="3"/>
      <x:c r="E6" s="14" t="str">
        <x:v>Quick read</x:v>
      </x:c>
      <x:c r="F6" s="14" t="str"/>
      <x:c r="G6" s="3"/>
      <x:c r="H6" s="3"/>
      <x:c r="I6" s="3"/>
      <x:c r="J6" s="3"/>
      <x:c r="K6" s="3"/>
      <x:c r="L6" s="3"/>
      <x:c r="M6" s="3"/>
      <x:c r="N6" s="3"/>
    </x:row>
    <x:row r="7">
      <x:c r="A7" s="3"/>
      <x:c r="B7" s="3" t="str">
        <x:v>Monthly sales</x:v>
      </x:c>
      <x:c r="C7" s="10" t="n">
        <x:f>SUM(I14:I33)</x:f>
        <x:v>50985</x:v>
      </x:c>
      <x:c r="D7" s="3"/>
      <x:c r="E7" s="3" t="str">
        <x:v>Price floor</x:v>
      </x:c>
      <x:c r="F7" s="16" t="str">
        <x:v>Minimum price to hit the target contribution margin after item costs and channel fees.</x:v>
      </x:c>
      <x:c r="G7" s="3"/>
      <x:c r="H7" s="3"/>
      <x:c r="I7" s="3"/>
      <x:c r="J7" s="3"/>
      <x:c r="K7" s="3"/>
      <x:c r="L7" s="3"/>
      <x:c r="M7" s="3"/>
      <x:c r="N7" s="3"/>
    </x:row>
    <x:row r="8">
      <x:c r="A8" s="3"/>
      <x:c r="B8" s="3" t="str">
        <x:v>Monthly contribution</x:v>
      </x:c>
      <x:c r="C8" s="10" t="n">
        <x:f>SUM(L14:L33)</x:f>
        <x:v>29995.300000000007</x:v>
      </x:c>
      <x:c r="D8" s="3"/>
      <x:c r="E8" s="3" t="str">
        <x:v>Contribution / item</x:v>
      </x:c>
      <x:c r="F8" s="16" t="str">
        <x:v>Selling price less recipe, packaging and channel fees.</x:v>
      </x:c>
      <x:c r="G8" s="3"/>
      <x:c r="H8" s="3"/>
      <x:c r="I8" s="3"/>
      <x:c r="J8" s="3"/>
      <x:c r="K8" s="3"/>
      <x:c r="L8" s="3"/>
      <x:c r="M8" s="3"/>
      <x:c r="N8" s="3"/>
    </x:row>
    <x:row r="9">
      <x:c r="A9" s="3"/>
      <x:c r="B9" s="3" t="str">
        <x:v>Weighted contribution margin</x:v>
      </x:c>
      <x:c r="C9" s="11" t="n">
        <x:f>IF(C7=0,"n.a.",C8/C7)</x:f>
        <x:v>0.5883161714229677</x:v>
      </x:c>
      <x:c r="D9" s="3"/>
      <x:c r="E9" s="3" t="str">
        <x:v>Monthly contribution</x:v>
      </x:c>
      <x:c r="F9" s="16" t="str">
        <x:v>Contribution per item multiplied by monthly units.</x:v>
      </x:c>
      <x:c r="G9" s="3"/>
      <x:c r="H9" s="3"/>
      <x:c r="I9" s="3"/>
      <x:c r="J9" s="3"/>
      <x:c r="K9" s="3"/>
      <x:c r="L9" s="3"/>
      <x:c r="M9" s="3"/>
      <x:c r="N9" s="3"/>
    </x:row>
    <x:row r="10">
      <x:c r="A10" s="3"/>
      <x:c r="B10" s="12" t="str">
        <x:v>Highest monthly contribution</x:v>
      </x:c>
      <x:c r="C10" s="12" t="str">
        <x:f>INDEX(A14:A33,MATCH(MAX(L14:L33),L14:L33,0))</x:f>
        <x:v>Classic burger</x:v>
      </x:c>
      <x:c r="D10" s="3"/>
      <x:c r="E10" s="3" t="str">
        <x:v>Use</x:v>
      </x:c>
      <x:c r="F10" s="16" t="str">
        <x:v>Replace sample items with actual recipes and channel-specific costs.</x:v>
      </x:c>
      <x:c r="G10" s="3"/>
      <x:c r="H10" s="3"/>
      <x:c r="I10" s="3"/>
      <x:c r="J10" s="3"/>
      <x:c r="K10" s="3"/>
      <x:c r="L10" s="3"/>
      <x:c r="M10" s="3"/>
      <x:c r="N10" s="3"/>
    </x:row>
    <x:row r="1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</x:row>
    <x:row r="12">
      <x:c r="A12" s="19" t="str">
        <x:v>Menu items</x:v>
      </x:c>
      <x:c r="B12" s="20"/>
      <x:c r="C12" s="20"/>
      <x:c r="D12" s="20"/>
      <x:c r="E12" s="20"/>
      <x:c r="F12" s="20"/>
      <x:c r="G12" s="20"/>
      <x:c r="H12" s="20"/>
      <x:c r="I12" s="20"/>
      <x:c r="J12" s="20"/>
      <x:c r="K12" s="20"/>
      <x:c r="L12" s="20"/>
      <x:c r="M12" s="21"/>
      <x:c r="N12" s="3"/>
    </x:row>
    <x:row r="13">
      <x:c r="A13" s="27" t="str">
        <x:v>Item</x:v>
      </x:c>
      <x:c r="B13" s="28" t="str">
        <x:v>Category</x:v>
      </x:c>
      <x:c r="C13" s="28" t="str">
        <x:v>Selling price</x:v>
      </x:c>
      <x:c r="D13" s="28" t="str">
        <x:v>Recipe cost</x:v>
      </x:c>
      <x:c r="E13" s="28" t="str">
        <x:v>Packaging</x:v>
      </x:c>
      <x:c r="F13" s="28" t="str">
        <x:v>Channel fee %</x:v>
      </x:c>
      <x:c r="G13" s="28" t="str">
        <x:v>Monthly units</x:v>
      </x:c>
      <x:c r="H13" s="28" t="str">
        <x:v>Price floor</x:v>
      </x:c>
      <x:c r="I13" s="28" t="str">
        <x:v>Revenue</x:v>
      </x:c>
      <x:c r="J13" s="28" t="str">
        <x:v>Contribution / item</x:v>
      </x:c>
      <x:c r="K13" s="28" t="str">
        <x:v>Contribution margin</x:v>
      </x:c>
      <x:c r="L13" s="28" t="str">
        <x:v>Monthly contribution</x:v>
      </x:c>
      <x:c r="M13" s="28" t="str">
        <x:v>Rank</x:v>
      </x:c>
      <x:c r="N13" s="3"/>
    </x:row>
    <x:row r="14">
      <x:c r="A14" s="7" t="str">
        <x:v>Crispy chicken bowl</x:v>
      </x:c>
      <x:c r="B14" s="7" t="str">
        <x:v>Bowls</x:v>
      </x:c>
      <x:c r="C14" s="31" t="n">
        <x:v>17.5</x:v>
      </x:c>
      <x:c r="D14" s="31" t="n">
        <x:v>5.1</x:v>
      </x:c>
      <x:c r="E14" s="31" t="n">
        <x:v>0.65</x:v>
      </x:c>
      <x:c r="F14" s="9" t="n">
        <x:v>0.12</x:v>
      </x:c>
      <x:c r="G14" s="32" t="n">
        <x:v>420</x:v>
      </x:c>
      <x:c r="H14" s="33" t="n">
        <x:f>IF(OR(C14="",D14="",F14=""),"",IF(1-F14-$C$6&lt;=0,"n.a.",(D14+E14)/(1-F14-$C$6)))</x:f>
        <x:v>25.000000000000004</x:v>
      </x:c>
      <x:c r="I14" s="33" t="n">
        <x:f>IF(OR(C14="",G14=""),"",C14*G14)</x:f>
        <x:v>7350</x:v>
      </x:c>
      <x:c r="J14" s="33" t="n">
        <x:f>IF(C14="","",C14-D14-E14-(C14*F14))</x:f>
        <x:v>9.65</x:v>
      </x:c>
      <x:c r="K14" s="11" t="n">
        <x:f>IF(C14="","",J14/C14)</x:f>
        <x:v>0.5514285714285715</x:v>
      </x:c>
      <x:c r="L14" s="10" t="n">
        <x:f>IF(OR(J14="",G14=""),"",J14*G14)</x:f>
        <x:v>4053</x:v>
      </x:c>
      <x:c r="M14" s="35" t="n">
        <x:f>IF(L14="","",COUNTIFS($L$14:$L$33,"&gt;"&amp;L14)+1)</x:f>
        <x:v>2</x:v>
      </x:c>
      <x:c r="N14" s="3"/>
    </x:row>
    <x:row r="15">
      <x:c r="A15" s="7" t="str">
        <x:v>Braised beef bowl</x:v>
      </x:c>
      <x:c r="B15" s="7" t="str">
        <x:v>Bowls</x:v>
      </x:c>
      <x:c r="C15" s="31" t="n">
        <x:v>19</x:v>
      </x:c>
      <x:c r="D15" s="31" t="n">
        <x:v>6.4</x:v>
      </x:c>
      <x:c r="E15" s="31" t="n">
        <x:v>0.65</x:v>
      </x:c>
      <x:c r="F15" s="9" t="n">
        <x:v>0.12</x:v>
      </x:c>
      <x:c r="G15" s="32" t="n">
        <x:v>280</x:v>
      </x:c>
      <x:c r="H15" s="33" t="n">
        <x:f>IF(OR(C15="",D15="",F15=""),"",IF(1-F15-$C$6&lt;=0,"n.a.",(D15+E15)/(1-F15-$C$6)))</x:f>
        <x:v>30.652173913043484</x:v>
      </x:c>
      <x:c r="I15" s="33" t="n">
        <x:f>IF(OR(C15="",G15=""),"",C15*G15)</x:f>
        <x:v>5320</x:v>
      </x:c>
      <x:c r="J15" s="33" t="n">
        <x:f>IF(C15="","",C15-D15-E15-(C15*F15))</x:f>
        <x:v>9.67</x:v>
      </x:c>
      <x:c r="K15" s="11" t="n">
        <x:f>IF(C15="","",J15/C15)</x:f>
        <x:v>0.5089473684210526</x:v>
      </x:c>
      <x:c r="L15" s="10" t="n">
        <x:f>IF(OR(J15="",G15=""),"",J15*G15)</x:f>
        <x:v>2707.6</x:v>
      </x:c>
      <x:c r="M15" s="35" t="n">
        <x:f>IF(L15="","",COUNTIFS($L$14:$L$33,"&gt;"&amp;L15)+1)</x:f>
        <x:v>5</x:v>
      </x:c>
      <x:c r="N15" s="3"/>
    </x:row>
    <x:row r="16">
      <x:c r="A16" s="7" t="str">
        <x:v>Roasted vegetable bowl</x:v>
      </x:c>
      <x:c r="B16" s="7" t="str">
        <x:v>Bowls</x:v>
      </x:c>
      <x:c r="C16" s="31" t="n">
        <x:v>15.5</x:v>
      </x:c>
      <x:c r="D16" s="31" t="n">
        <x:v>4.2</x:v>
      </x:c>
      <x:c r="E16" s="31" t="n">
        <x:v>0.65</x:v>
      </x:c>
      <x:c r="F16" s="9" t="n">
        <x:v>0.12</x:v>
      </x:c>
      <x:c r="G16" s="32" t="n">
        <x:v>240</x:v>
      </x:c>
      <x:c r="H16" s="33" t="n">
        <x:f>IF(OR(C16="",D16="",F16=""),"",IF(1-F16-$C$6&lt;=0,"n.a.",(D16+E16)/(1-F16-$C$6)))</x:f>
        <x:v>21.086956521739136</x:v>
      </x:c>
      <x:c r="I16" s="33" t="n">
        <x:f>IF(OR(C16="",G16=""),"",C16*G16)</x:f>
        <x:v>3720</x:v>
      </x:c>
      <x:c r="J16" s="33" t="n">
        <x:f>IF(C16="","",C16-D16-E16-(C16*F16))</x:f>
        <x:v>8.790000000000001</x:v>
      </x:c>
      <x:c r="K16" s="11" t="n">
        <x:f>IF(C16="","",J16/C16)</x:f>
        <x:v>0.5670967741935484</x:v>
      </x:c>
      <x:c r="L16" s="10" t="n">
        <x:f>IF(OR(J16="",G16=""),"",J16*G16)</x:f>
        <x:v>2109.6000000000004</x:v>
      </x:c>
      <x:c r="M16" s="35" t="n">
        <x:f>IF(L16="","",COUNTIFS($L$14:$L$33,"&gt;"&amp;L16)+1)</x:f>
        <x:v>7</x:v>
      </x:c>
      <x:c r="N16" s="3"/>
    </x:row>
    <x:row r="17">
      <x:c r="A17" s="7" t="str">
        <x:v>Classic burger</x:v>
      </x:c>
      <x:c r="B17" s="7" t="str">
        <x:v>Mains</x:v>
      </x:c>
      <x:c r="C17" s="31" t="n">
        <x:v>16</x:v>
      </x:c>
      <x:c r="D17" s="31" t="n">
        <x:v>5.3</x:v>
      </x:c>
      <x:c r="E17" s="31" t="n">
        <x:v>0.55</x:v>
      </x:c>
      <x:c r="F17" s="9" t="n">
        <x:v>0.08</x:v>
      </x:c>
      <x:c r="G17" s="32" t="n">
        <x:v>510</x:v>
      </x:c>
      <x:c r="H17" s="33" t="n">
        <x:f>IF(OR(C17="",D17="",F17=""),"",IF(1-F17-$C$6&lt;=0,"n.a.",(D17+E17)/(1-F17-$C$6)))</x:f>
        <x:v>21.666666666666664</x:v>
      </x:c>
      <x:c r="I17" s="33" t="n">
        <x:f>IF(OR(C17="",G17=""),"",C17*G17)</x:f>
        <x:v>8160</x:v>
      </x:c>
      <x:c r="J17" s="33" t="n">
        <x:f>IF(C17="","",C17-D17-E17-(C17*F17))</x:f>
        <x:v>8.87</x:v>
      </x:c>
      <x:c r="K17" s="11" t="n">
        <x:f>IF(C17="","",J17/C17)</x:f>
        <x:v>0.554375</x:v>
      </x:c>
      <x:c r="L17" s="10" t="n">
        <x:f>IF(OR(J17="",G17=""),"",J17*G17)</x:f>
        <x:v>4523.7</x:v>
      </x:c>
      <x:c r="M17" s="35" t="n">
        <x:f>IF(L17="","",COUNTIFS($L$14:$L$33,"&gt;"&amp;L17)+1)</x:f>
        <x:v>1</x:v>
      </x:c>
      <x:c r="N17" s="3"/>
    </x:row>
    <x:row r="18">
      <x:c r="A18" s="7" t="str">
        <x:v>Double burger</x:v>
      </x:c>
      <x:c r="B18" s="7" t="str">
        <x:v>Mains</x:v>
      </x:c>
      <x:c r="C18" s="31" t="n">
        <x:v>19</x:v>
      </x:c>
      <x:c r="D18" s="31" t="n">
        <x:v>7.1</x:v>
      </x:c>
      <x:c r="E18" s="31" t="n">
        <x:v>0.55</x:v>
      </x:c>
      <x:c r="F18" s="9" t="n">
        <x:v>0.08</x:v>
      </x:c>
      <x:c r="G18" s="32" t="n">
        <x:v>340</x:v>
      </x:c>
      <x:c r="H18" s="33" t="n">
        <x:f>IF(OR(C18="",D18="",F18=""),"",IF(1-F18-$C$6&lt;=0,"n.a.",(D18+E18)/(1-F18-$C$6)))</x:f>
        <x:v>28.33333333333333</x:v>
      </x:c>
      <x:c r="I18" s="33" t="n">
        <x:f>IF(OR(C18="",G18=""),"",C18*G18)</x:f>
        <x:v>6460</x:v>
      </x:c>
      <x:c r="J18" s="33" t="n">
        <x:f>IF(C18="","",C18-D18-E18-(C18*F18))</x:f>
        <x:v>9.83</x:v>
      </x:c>
      <x:c r="K18" s="11" t="n">
        <x:f>IF(C18="","",J18/C18)</x:f>
        <x:v>0.5173684210526316</x:v>
      </x:c>
      <x:c r="L18" s="10" t="n">
        <x:f>IF(OR(J18="",G18=""),"",J18*G18)</x:f>
        <x:v>3342.2</x:v>
      </x:c>
      <x:c r="M18" s="35" t="n">
        <x:f>IF(L18="","",COUNTIFS($L$14:$L$33,"&gt;"&amp;L18)+1)</x:f>
        <x:v>3</x:v>
      </x:c>
      <x:c r="N18" s="3"/>
    </x:row>
    <x:row r="19">
      <x:c r="A19" s="7" t="str">
        <x:v>Grilled chicken sandwich</x:v>
      </x:c>
      <x:c r="B19" s="7" t="str">
        <x:v>Mains</x:v>
      </x:c>
      <x:c r="C19" s="31" t="n">
        <x:v>15</x:v>
      </x:c>
      <x:c r="D19" s="31" t="n">
        <x:v>4.7</x:v>
      </x:c>
      <x:c r="E19" s="31" t="n">
        <x:v>0.55</x:v>
      </x:c>
      <x:c r="F19" s="9" t="n">
        <x:v>0.08</x:v>
      </x:c>
      <x:c r="G19" s="32" t="n">
        <x:v>300</x:v>
      </x:c>
      <x:c r="H19" s="33" t="n">
        <x:f>IF(OR(C19="",D19="",F19=""),"",IF(1-F19-$C$6&lt;=0,"n.a.",(D19+E19)/(1-F19-$C$6)))</x:f>
        <x:v>19.444444444444443</x:v>
      </x:c>
      <x:c r="I19" s="33" t="n">
        <x:f>IF(OR(C19="",G19=""),"",C19*G19)</x:f>
        <x:v>4500</x:v>
      </x:c>
      <x:c r="J19" s="33" t="n">
        <x:f>IF(C19="","",C19-D19-E19-(C19*F19))</x:f>
        <x:v>8.55</x:v>
      </x:c>
      <x:c r="K19" s="11" t="n">
        <x:f>IF(C19="","",J19/C19)</x:f>
        <x:v>0.5700000000000001</x:v>
      </x:c>
      <x:c r="L19" s="10" t="n">
        <x:f>IF(OR(J19="",G19=""),"",J19*G19)</x:f>
        <x:v>2565</x:v>
      </x:c>
      <x:c r="M19" s="35" t="n">
        <x:f>IF(L19="","",COUNTIFS($L$14:$L$33,"&gt;"&amp;L19)+1)</x:f>
        <x:v>6</x:v>
      </x:c>
      <x:c r="N19" s="3"/>
    </x:row>
    <x:row r="20">
      <x:c r="A20" s="7" t="str">
        <x:v>Seasonal salad</x:v>
      </x:c>
      <x:c r="B20" s="7" t="str">
        <x:v>Mains</x:v>
      </x:c>
      <x:c r="C20" s="31" t="n">
        <x:v>14</x:v>
      </x:c>
      <x:c r="D20" s="31" t="n">
        <x:v>4</x:v>
      </x:c>
      <x:c r="E20" s="31" t="n">
        <x:v>0.45</x:v>
      </x:c>
      <x:c r="F20" s="9" t="n">
        <x:v>0.06</x:v>
      </x:c>
      <x:c r="G20" s="32" t="n">
        <x:v>220</x:v>
      </x:c>
      <x:c r="H20" s="33" t="n">
        <x:f>IF(OR(C20="",D20="",F20=""),"",IF(1-F20-$C$6&lt;=0,"n.a.",(D20+E20)/(1-F20-$C$6)))</x:f>
        <x:v>15.3448275862069</x:v>
      </x:c>
      <x:c r="I20" s="33" t="n">
        <x:f>IF(OR(C20="",G20=""),"",C20*G20)</x:f>
        <x:v>3080</x:v>
      </x:c>
      <x:c r="J20" s="33" t="n">
        <x:f>IF(C20="","",C20-D20-E20-(C20*F20))</x:f>
        <x:v>8.71</x:v>
      </x:c>
      <x:c r="K20" s="11" t="n">
        <x:f>IF(C20="","",J20/C20)</x:f>
        <x:v>0.6221428571428572</x:v>
      </x:c>
      <x:c r="L20" s="10" t="n">
        <x:f>IF(OR(J20="",G20=""),"",J20*G20)</x:f>
        <x:v>1916.2000000000003</x:v>
      </x:c>
      <x:c r="M20" s="35" t="n">
        <x:f>IF(L20="","",COUNTIFS($L$14:$L$33,"&gt;"&amp;L20)+1)</x:f>
        <x:v>8</x:v>
      </x:c>
      <x:c r="N20" s="3"/>
    </x:row>
    <x:row r="21">
      <x:c r="A21" s="7" t="str">
        <x:v>Hand-cut fries</x:v>
      </x:c>
      <x:c r="B21" s="7" t="str">
        <x:v>Sides</x:v>
      </x:c>
      <x:c r="C21" s="31" t="n">
        <x:v>6</x:v>
      </x:c>
      <x:c r="D21" s="31" t="n">
        <x:v>1.15</x:v>
      </x:c>
      <x:c r="E21" s="31" t="n">
        <x:v>0.25</x:v>
      </x:c>
      <x:c r="F21" s="9" t="n">
        <x:v>0.05</x:v>
      </x:c>
      <x:c r="G21" s="32" t="n">
        <x:v>650</x:v>
      </x:c>
      <x:c r="H21" s="33" t="n">
        <x:f>IF(OR(C21="",D21="",F21=""),"",IF(1-F21-$C$6&lt;=0,"n.a.",(D21+E21)/(1-F21-$C$6)))</x:f>
        <x:v>4.666666666666668</x:v>
      </x:c>
      <x:c r="I21" s="33" t="n">
        <x:f>IF(OR(C21="",G21=""),"",C21*G21)</x:f>
        <x:v>3900</x:v>
      </x:c>
      <x:c r="J21" s="33" t="n">
        <x:f>IF(C21="","",C21-D21-E21-(C21*F21))</x:f>
        <x:v>4.3</x:v>
      </x:c>
      <x:c r="K21" s="11" t="n">
        <x:f>IF(C21="","",J21/C21)</x:f>
        <x:v>0.7166666666666667</x:v>
      </x:c>
      <x:c r="L21" s="10" t="n">
        <x:f>IF(OR(J21="",G21=""),"",J21*G21)</x:f>
        <x:v>2795</x:v>
      </x:c>
      <x:c r="M21" s="35" t="n">
        <x:f>IF(L21="","",COUNTIFS($L$14:$L$33,"&gt;"&amp;L21)+1)</x:f>
        <x:v>4</x:v>
      </x:c>
      <x:c r="N21" s="3"/>
    </x:row>
    <x:row r="22">
      <x:c r="A22" s="7" t="str">
        <x:v>Charred broccoli</x:v>
      </x:c>
      <x:c r="B22" s="7" t="str">
        <x:v>Sides</x:v>
      </x:c>
      <x:c r="C22" s="31" t="n">
        <x:v>8</x:v>
      </x:c>
      <x:c r="D22" s="31" t="n">
        <x:v>2.1</x:v>
      </x:c>
      <x:c r="E22" s="31" t="n">
        <x:v>0.3</x:v>
      </x:c>
      <x:c r="F22" s="9" t="n">
        <x:v>0.05</x:v>
      </x:c>
      <x:c r="G22" s="32" t="n">
        <x:v>260</x:v>
      </x:c>
      <x:c r="H22" s="33" t="n">
        <x:f>IF(OR(C22="",D22="",F22=""),"",IF(1-F22-$C$6&lt;=0,"n.a.",(D22+E22)/(1-F22-$C$6)))</x:f>
        <x:v>8.000000000000002</x:v>
      </x:c>
      <x:c r="I22" s="33" t="n">
        <x:f>IF(OR(C22="",G22=""),"",C22*G22)</x:f>
        <x:v>2080</x:v>
      </x:c>
      <x:c r="J22" s="33" t="n">
        <x:f>IF(C22="","",C22-D22-E22-(C22*F22))</x:f>
        <x:v>5.2</x:v>
      </x:c>
      <x:c r="K22" s="11" t="n">
        <x:f>IF(C22="","",J22/C22)</x:f>
        <x:v>0.65</x:v>
      </x:c>
      <x:c r="L22" s="10" t="n">
        <x:f>IF(OR(J22="",G22=""),"",J22*G22)</x:f>
        <x:v>1352</x:v>
      </x:c>
      <x:c r="M22" s="35" t="n">
        <x:f>IF(L22="","",COUNTIFS($L$14:$L$33,"&gt;"&amp;L22)+1)</x:f>
        <x:v>11</x:v>
      </x:c>
      <x:c r="N22" s="3"/>
    </x:row>
    <x:row r="23">
      <x:c r="A23" s="7" t="str">
        <x:v>Chocolate tart</x:v>
      </x:c>
      <x:c r="B23" s="7" t="str">
        <x:v>Dessert</x:v>
      </x:c>
      <x:c r="C23" s="31" t="n">
        <x:v>9</x:v>
      </x:c>
      <x:c r="D23" s="31" t="n">
        <x:v>2.4</x:v>
      </x:c>
      <x:c r="E23" s="31" t="n">
        <x:v>0.35</x:v>
      </x:c>
      <x:c r="F23" s="9" t="n">
        <x:v>0.08</x:v>
      </x:c>
      <x:c r="G23" s="32" t="n">
        <x:v>190</x:v>
      </x:c>
      <x:c r="H23" s="33" t="n">
        <x:f>IF(OR(C23="",D23="",F23=""),"",IF(1-F23-$C$6&lt;=0,"n.a.",(D23+E23)/(1-F23-$C$6)))</x:f>
        <x:v>10.185185185185185</x:v>
      </x:c>
      <x:c r="I23" s="33" t="n">
        <x:f>IF(OR(C23="",G23=""),"",C23*G23)</x:f>
        <x:v>1710</x:v>
      </x:c>
      <x:c r="J23" s="33" t="n">
        <x:f>IF(C23="","",C23-D23-E23-(C23*F23))</x:f>
        <x:v>5.53</x:v>
      </x:c>
      <x:c r="K23" s="11" t="n">
        <x:f>IF(C23="","",J23/C23)</x:f>
        <x:v>0.6144444444444445</x:v>
      </x:c>
      <x:c r="L23" s="10" t="n">
        <x:f>IF(OR(J23="",G23=""),"",J23*G23)</x:f>
        <x:v>1050.7</x:v>
      </x:c>
      <x:c r="M23" s="35" t="n">
        <x:f>IF(L23="","",COUNTIFS($L$14:$L$33,"&gt;"&amp;L23)+1)</x:f>
        <x:v>12</x:v>
      </x:c>
      <x:c r="N23" s="3"/>
    </x:row>
    <x:row r="24">
      <x:c r="A24" s="7" t="str">
        <x:v>Cold brew</x:v>
      </x:c>
      <x:c r="B24" s="7" t="str">
        <x:v>Beverage</x:v>
      </x:c>
      <x:c r="C24" s="31" t="n">
        <x:v>5.5</x:v>
      </x:c>
      <x:c r="D24" s="31" t="n">
        <x:v>0.95</x:v>
      </x:c>
      <x:c r="E24" s="31" t="n">
        <x:v>0.2</x:v>
      </x:c>
      <x:c r="F24" s="9" t="n">
        <x:v>0.04</x:v>
      </x:c>
      <x:c r="G24" s="32" t="n">
        <x:v>430</x:v>
      </x:c>
      <x:c r="H24" s="33" t="n">
        <x:f>IF(OR(C24="",D24="",F24=""),"",IF(1-F24-$C$6&lt;=0,"n.a.",(D24+E24)/(1-F24-$C$6)))</x:f>
        <x:v>3.709677419354839</x:v>
      </x:c>
      <x:c r="I24" s="33" t="n">
        <x:f>IF(OR(C24="",G24=""),"",C24*G24)</x:f>
        <x:v>2365</x:v>
      </x:c>
      <x:c r="J24" s="33" t="n">
        <x:f>IF(C24="","",C24-D24-E24-(C24*F24))</x:f>
        <x:v>4.13</x:v>
      </x:c>
      <x:c r="K24" s="11" t="n">
        <x:f>IF(C24="","",J24/C24)</x:f>
        <x:v>0.7509090909090909</x:v>
      </x:c>
      <x:c r="L24" s="10" t="n">
        <x:f>IF(OR(J24="",G24=""),"",J24*G24)</x:f>
        <x:v>1775.8999999999999</x:v>
      </x:c>
      <x:c r="M24" s="35" t="n">
        <x:f>IF(L24="","",COUNTIFS($L$14:$L$33,"&gt;"&amp;L24)+1)</x:f>
        <x:v>10</x:v>
      </x:c>
      <x:c r="N24" s="3"/>
    </x:row>
    <x:row r="25">
      <x:c r="A25" s="7" t="str">
        <x:v>House lemonade</x:v>
      </x:c>
      <x:c r="B25" s="7" t="str">
        <x:v>Beverage</x:v>
      </x:c>
      <x:c r="C25" s="31" t="n">
        <x:v>4.5</x:v>
      </x:c>
      <x:c r="D25" s="31" t="n">
        <x:v>0.7</x:v>
      </x:c>
      <x:c r="E25" s="31" t="n">
        <x:v>0.15</x:v>
      </x:c>
      <x:c r="F25" s="9" t="n">
        <x:v>0.04</x:v>
      </x:c>
      <x:c r="G25" s="32" t="n">
        <x:v>520</x:v>
      </x:c>
      <x:c r="H25" s="33" t="n">
        <x:f>IF(OR(C25="",D25="",F25=""),"",IF(1-F25-$C$6&lt;=0,"n.a.",(D25+E25)/(1-F25-$C$6)))</x:f>
        <x:v>2.741935483870968</x:v>
      </x:c>
      <x:c r="I25" s="33" t="n">
        <x:f>IF(OR(C25="",G25=""),"",C25*G25)</x:f>
        <x:v>2340</x:v>
      </x:c>
      <x:c r="J25" s="33" t="n">
        <x:f>IF(C25="","",C25-D25-E25-(C25*F25))</x:f>
        <x:v>3.4699999999999998</x:v>
      </x:c>
      <x:c r="K25" s="11" t="n">
        <x:f>IF(C25="","",J25/C25)</x:f>
        <x:v>0.7711111111111111</x:v>
      </x:c>
      <x:c r="L25" s="10" t="n">
        <x:f>IF(OR(J25="",G25=""),"",J25*G25)</x:f>
        <x:v>1804.3999999999999</x:v>
      </x:c>
      <x:c r="M25" s="35" t="n">
        <x:f>IF(L25="","",COUNTIFS($L$14:$L$33,"&gt;"&amp;L25)+1)</x:f>
        <x:v>9</x:v>
      </x:c>
      <x:c r="N25" s="3"/>
    </x:row>
    <x:row r="26">
      <x:c r="A26" s="7" t="str"/>
      <x:c r="B26" s="7" t="str"/>
      <x:c r="C26" s="31"/>
      <x:c r="D26" s="31"/>
      <x:c r="E26" s="31"/>
      <x:c r="F26" s="9"/>
      <x:c r="G26" s="32"/>
      <x:c r="H26" s="33" t="str">
        <x:f>IF(OR(C26="",D26="",F26=""),"",IF(1-F26-$C$6&lt;=0,"n.a.",(D26+E26)/(1-F26-$C$6)))</x:f>
      </x:c>
      <x:c r="I26" s="33" t="str">
        <x:f>IF(OR(C26="",G26=""),"",C26*G26)</x:f>
      </x:c>
      <x:c r="J26" s="33" t="str">
        <x:f>IF(C26="","",C26-D26-E26-(C26*F26))</x:f>
      </x:c>
      <x:c r="K26" s="11" t="str">
        <x:f>IF(C26="","",J26/C26)</x:f>
      </x:c>
      <x:c r="L26" s="10" t="str">
        <x:f>IF(OR(J26="",G26=""),"",J26*G26)</x:f>
      </x:c>
      <x:c r="M26" s="35" t="str">
        <x:f>IF(L26="","",COUNTIFS($L$14:$L$33,"&gt;"&amp;L26)+1)</x:f>
      </x:c>
      <x:c r="N26" s="3"/>
    </x:row>
    <x:row r="27">
      <x:c r="A27" s="7" t="str"/>
      <x:c r="B27" s="7" t="str"/>
      <x:c r="C27" s="31"/>
      <x:c r="D27" s="31"/>
      <x:c r="E27" s="31"/>
      <x:c r="F27" s="9"/>
      <x:c r="G27" s="32"/>
      <x:c r="H27" s="33" t="str">
        <x:f>IF(OR(C27="",D27="",F27=""),"",IF(1-F27-$C$6&lt;=0,"n.a.",(D27+E27)/(1-F27-$C$6)))</x:f>
      </x:c>
      <x:c r="I27" s="33" t="str">
        <x:f>IF(OR(C27="",G27=""),"",C27*G27)</x:f>
      </x:c>
      <x:c r="J27" s="33" t="str">
        <x:f>IF(C27="","",C27-D27-E27-(C27*F27))</x:f>
      </x:c>
      <x:c r="K27" s="11" t="str">
        <x:f>IF(C27="","",J27/C27)</x:f>
      </x:c>
      <x:c r="L27" s="10" t="str">
        <x:f>IF(OR(J27="",G27=""),"",J27*G27)</x:f>
      </x:c>
      <x:c r="M27" s="35" t="str">
        <x:f>IF(L27="","",COUNTIFS($L$14:$L$33,"&gt;"&amp;L27)+1)</x:f>
      </x:c>
      <x:c r="N27" s="3"/>
    </x:row>
    <x:row r="28">
      <x:c r="A28" s="7" t="str"/>
      <x:c r="B28" s="7" t="str"/>
      <x:c r="C28" s="31"/>
      <x:c r="D28" s="31"/>
      <x:c r="E28" s="31"/>
      <x:c r="F28" s="9"/>
      <x:c r="G28" s="32"/>
      <x:c r="H28" s="33" t="str">
        <x:f>IF(OR(C28="",D28="",F28=""),"",IF(1-F28-$C$6&lt;=0,"n.a.",(D28+E28)/(1-F28-$C$6)))</x:f>
      </x:c>
      <x:c r="I28" s="33" t="str">
        <x:f>IF(OR(C28="",G28=""),"",C28*G28)</x:f>
      </x:c>
      <x:c r="J28" s="33" t="str">
        <x:f>IF(C28="","",C28-D28-E28-(C28*F28))</x:f>
      </x:c>
      <x:c r="K28" s="11" t="str">
        <x:f>IF(C28="","",J28/C28)</x:f>
      </x:c>
      <x:c r="L28" s="10" t="str">
        <x:f>IF(OR(J28="",G28=""),"",J28*G28)</x:f>
      </x:c>
      <x:c r="M28" s="35" t="str">
        <x:f>IF(L28="","",COUNTIFS($L$14:$L$33,"&gt;"&amp;L28)+1)</x:f>
      </x:c>
      <x:c r="N28" s="3"/>
    </x:row>
    <x:row r="29">
      <x:c r="A29" s="7" t="str"/>
      <x:c r="B29" s="7" t="str"/>
      <x:c r="C29" s="31"/>
      <x:c r="D29" s="31"/>
      <x:c r="E29" s="31"/>
      <x:c r="F29" s="9"/>
      <x:c r="G29" s="32"/>
      <x:c r="H29" s="33" t="str">
        <x:f>IF(OR(C29="",D29="",F29=""),"",IF(1-F29-$C$6&lt;=0,"n.a.",(D29+E29)/(1-F29-$C$6)))</x:f>
      </x:c>
      <x:c r="I29" s="33" t="str">
        <x:f>IF(OR(C29="",G29=""),"",C29*G29)</x:f>
      </x:c>
      <x:c r="J29" s="33" t="str">
        <x:f>IF(C29="","",C29-D29-E29-(C29*F29))</x:f>
      </x:c>
      <x:c r="K29" s="11" t="str">
        <x:f>IF(C29="","",J29/C29)</x:f>
      </x:c>
      <x:c r="L29" s="10" t="str">
        <x:f>IF(OR(J29="",G29=""),"",J29*G29)</x:f>
      </x:c>
      <x:c r="M29" s="35" t="str">
        <x:f>IF(L29="","",COUNTIFS($L$14:$L$33,"&gt;"&amp;L29)+1)</x:f>
      </x:c>
      <x:c r="N29" s="3"/>
    </x:row>
    <x:row r="30">
      <x:c r="A30" s="7" t="str"/>
      <x:c r="B30" s="7" t="str"/>
      <x:c r="C30" s="31"/>
      <x:c r="D30" s="31"/>
      <x:c r="E30" s="31"/>
      <x:c r="F30" s="9"/>
      <x:c r="G30" s="32"/>
      <x:c r="H30" s="33" t="str">
        <x:f>IF(OR(C30="",D30="",F30=""),"",IF(1-F30-$C$6&lt;=0,"n.a.",(D30+E30)/(1-F30-$C$6)))</x:f>
      </x:c>
      <x:c r="I30" s="33" t="str">
        <x:f>IF(OR(C30="",G30=""),"",C30*G30)</x:f>
      </x:c>
      <x:c r="J30" s="33" t="str">
        <x:f>IF(C30="","",C30-D30-E30-(C30*F30))</x:f>
      </x:c>
      <x:c r="K30" s="11" t="str">
        <x:f>IF(C30="","",J30/C30)</x:f>
      </x:c>
      <x:c r="L30" s="10" t="str">
        <x:f>IF(OR(J30="",G30=""),"",J30*G30)</x:f>
      </x:c>
      <x:c r="M30" s="35" t="str">
        <x:f>IF(L30="","",COUNTIFS($L$14:$L$33,"&gt;"&amp;L30)+1)</x:f>
      </x:c>
      <x:c r="N30" s="3"/>
    </x:row>
    <x:row r="31">
      <x:c r="A31" s="7" t="str"/>
      <x:c r="B31" s="7" t="str"/>
      <x:c r="C31" s="31"/>
      <x:c r="D31" s="31"/>
      <x:c r="E31" s="31"/>
      <x:c r="F31" s="9"/>
      <x:c r="G31" s="32"/>
      <x:c r="H31" s="33" t="str">
        <x:f>IF(OR(C31="",D31="",F31=""),"",IF(1-F31-$C$6&lt;=0,"n.a.",(D31+E31)/(1-F31-$C$6)))</x:f>
      </x:c>
      <x:c r="I31" s="33" t="str">
        <x:f>IF(OR(C31="",G31=""),"",C31*G31)</x:f>
      </x:c>
      <x:c r="J31" s="33" t="str">
        <x:f>IF(C31="","",C31-D31-E31-(C31*F31))</x:f>
      </x:c>
      <x:c r="K31" s="11" t="str">
        <x:f>IF(C31="","",J31/C31)</x:f>
      </x:c>
      <x:c r="L31" s="10" t="str">
        <x:f>IF(OR(J31="",G31=""),"",J31*G31)</x:f>
      </x:c>
      <x:c r="M31" s="35" t="str">
        <x:f>IF(L31="","",COUNTIFS($L$14:$L$33,"&gt;"&amp;L31)+1)</x:f>
      </x:c>
      <x:c r="N31" s="3"/>
    </x:row>
    <x:row r="32">
      <x:c r="A32" s="7" t="str"/>
      <x:c r="B32" s="7" t="str"/>
      <x:c r="C32" s="31"/>
      <x:c r="D32" s="31"/>
      <x:c r="E32" s="31"/>
      <x:c r="F32" s="9"/>
      <x:c r="G32" s="32"/>
      <x:c r="H32" s="33" t="str">
        <x:f>IF(OR(C32="",D32="",F32=""),"",IF(1-F32-$C$6&lt;=0,"n.a.",(D32+E32)/(1-F32-$C$6)))</x:f>
      </x:c>
      <x:c r="I32" s="33" t="str">
        <x:f>IF(OR(C32="",G32=""),"",C32*G32)</x:f>
      </x:c>
      <x:c r="J32" s="33" t="str">
        <x:f>IF(C32="","",C32-D32-E32-(C32*F32))</x:f>
      </x:c>
      <x:c r="K32" s="11" t="str">
        <x:f>IF(C32="","",J32/C32)</x:f>
      </x:c>
      <x:c r="L32" s="10" t="str">
        <x:f>IF(OR(J32="",G32=""),"",J32*G32)</x:f>
      </x:c>
      <x:c r="M32" s="35" t="str">
        <x:f>IF(L32="","",COUNTIFS($L$14:$L$33,"&gt;"&amp;L32)+1)</x:f>
      </x:c>
      <x:c r="N32" s="3"/>
    </x:row>
    <x:row r="33">
      <x:c r="A33" s="36" t="str"/>
      <x:c r="B33" s="36" t="str"/>
      <x:c r="C33" s="37"/>
      <x:c r="D33" s="37"/>
      <x:c r="E33" s="37"/>
      <x:c r="F33" s="38"/>
      <x:c r="G33" s="39"/>
      <x:c r="H33" s="40" t="str">
        <x:f>IF(OR(C33="",D33="",F33=""),"",IF(1-F33-$C$6&lt;=0,"n.a.",(D33+E33)/(1-F33-$C$6)))</x:f>
      </x:c>
      <x:c r="I33" s="40" t="str">
        <x:f>IF(OR(C33="",G33=""),"",C33*G33)</x:f>
      </x:c>
      <x:c r="J33" s="40" t="str">
        <x:f>IF(C33="","",C33-D33-E33-(C33*F33))</x:f>
      </x:c>
      <x:c r="K33" s="41" t="str">
        <x:f>IF(C33="","",J33/C33)</x:f>
      </x:c>
      <x:c r="L33" s="42" t="str">
        <x:f>IF(OR(J33="",G33=""),"",J33*G33)</x:f>
      </x:c>
      <x:c r="M33" s="43" t="str">
        <x:f>IF(L33="","",COUNTIFS($L$14:$L$33,"&gt;"&amp;L33)+1)</x:f>
      </x:c>
      <x:c r="N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</x:row>
  </x:sheetData>
  <x:conditionalFormatting sqref="K14:K33">
    <x:cfRule type="cellIs" dxfId="0" priority="1" operator="greaterThanOrEqual">
      <x:formula>0.65</x:formula>
    </x:cfRule>
    <x:cfRule type="cellIs" dxfId="1" priority="2" operator="lessThan">
      <x:formula>0.5</x:formula>
    </x:cfRule>
  </x:conditionalFormatting>
  <x:pageMargins left="0.7" right="0.7" top="0.75" bottom="0.75" header="0.3" footer="0.3"/>
</x:worksheet>
</file>